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14370" windowHeight="9615" tabRatio="937"/>
  </bookViews>
  <sheets>
    <sheet name="Abschluss" sheetId="24" r:id="rId1"/>
    <sheet name="Abschlussnote" sheetId="25" r:id="rId2"/>
  </sheets>
  <calcPr calcId="152511"/>
  <customWorkbookViews>
    <customWorkbookView name="L. Maasch - Persönliche Ansicht" guid="{82623D11-E4FE-11D5-8232-C1142CB9340D}" mergeInterval="0" personalView="1" maximized="1" windowWidth="1020" windowHeight="580" tabRatio="930" activeSheetId="1"/>
  </customWorkbookViews>
</workbook>
</file>

<file path=xl/calcChain.xml><?xml version="1.0" encoding="utf-8"?>
<calcChain xmlns="http://schemas.openxmlformats.org/spreadsheetml/2006/main">
  <c r="BR5" i="24" l="1"/>
  <c r="BV5" i="24"/>
  <c r="BS5" i="24"/>
  <c r="BW5" i="24"/>
  <c r="BT5" i="24"/>
  <c r="BX5" i="24"/>
  <c r="BU5" i="24"/>
  <c r="BY5" i="24"/>
  <c r="AW5" i="24"/>
  <c r="CD5" i="24"/>
  <c r="BA5" i="24"/>
  <c r="BM5" i="24"/>
  <c r="BQ5" i="24"/>
  <c r="BI5" i="24"/>
  <c r="BE5" i="24"/>
  <c r="BN5" i="24"/>
  <c r="BB5" i="24"/>
  <c r="BJ5" i="24"/>
  <c r="CE5" i="24"/>
  <c r="BF5" i="24"/>
  <c r="BO5" i="24"/>
  <c r="BC5" i="24"/>
  <c r="BK5" i="24"/>
  <c r="CF5" i="24"/>
  <c r="BG5" i="24"/>
  <c r="BP5" i="24"/>
  <c r="BD5" i="24"/>
  <c r="BL5" i="24"/>
  <c r="CG5" i="24"/>
  <c r="BH5" i="24"/>
  <c r="AV5" i="24"/>
  <c r="CK5" i="24"/>
  <c r="CL5" i="24"/>
  <c r="X5" i="24"/>
  <c r="W5" i="24"/>
  <c r="AX5" i="24"/>
  <c r="AY5" i="24"/>
  <c r="AZ5" i="24"/>
  <c r="CJ5" i="24"/>
  <c r="AL5" i="24"/>
  <c r="AD5" i="24"/>
  <c r="AH5" i="24"/>
  <c r="AE5" i="24"/>
  <c r="AI5" i="24"/>
  <c r="AF5" i="24"/>
  <c r="AJ5" i="24"/>
  <c r="AG5" i="24"/>
  <c r="AK5" i="24"/>
  <c r="AA5" i="24"/>
  <c r="CT5" i="24"/>
  <c r="AB5" i="24"/>
  <c r="CU5" i="24" s="1"/>
  <c r="AP5" i="24"/>
  <c r="AQ5" i="24"/>
  <c r="AR5" i="24"/>
  <c r="CC5" i="24"/>
  <c r="CB5" i="24"/>
  <c r="CA5" i="24"/>
  <c r="BZ5" i="24"/>
  <c r="AS5" i="24"/>
  <c r="AC5" i="24"/>
  <c r="V5" i="24"/>
  <c r="U5" i="24"/>
  <c r="T5" i="24"/>
  <c r="S5" i="24"/>
  <c r="CN4" i="24"/>
  <c r="CH4" i="24"/>
  <c r="CL1" i="24"/>
  <c r="Q9" i="25"/>
  <c r="Q11" i="25" s="1"/>
  <c r="L9" i="25"/>
  <c r="L11" i="25" s="1"/>
  <c r="E22" i="25"/>
  <c r="E24" i="25" s="1"/>
  <c r="E9" i="25"/>
  <c r="E11" i="25" s="1"/>
  <c r="L20" i="25"/>
  <c r="L22" i="25" s="1"/>
  <c r="L24" i="25" s="1"/>
  <c r="DE5" i="24" l="1"/>
  <c r="DC5" i="24"/>
  <c r="DG5" i="24"/>
  <c r="CM5" i="24"/>
  <c r="DF5" i="24"/>
  <c r="DA5" i="24"/>
  <c r="CN5" i="24"/>
  <c r="DH5" i="24" s="1"/>
  <c r="Z5" i="24"/>
  <c r="CS5" i="24" s="1"/>
  <c r="AN5" i="24"/>
  <c r="AO5" i="24"/>
  <c r="DB5" i="24" s="1"/>
  <c r="Y5" i="24"/>
  <c r="AM5" i="24"/>
  <c r="AU5" i="24"/>
  <c r="CI5" i="24"/>
  <c r="CH5" i="24" s="1"/>
  <c r="DD5" i="24" s="1"/>
  <c r="AT5" i="24"/>
  <c r="CY5" i="24" l="1"/>
  <c r="CV5" i="24"/>
  <c r="CW5" i="24" s="1"/>
  <c r="CZ5" i="24"/>
  <c r="DI5" i="24" l="1"/>
</calcChain>
</file>

<file path=xl/comments1.xml><?xml version="1.0" encoding="utf-8"?>
<comments xmlns="http://schemas.openxmlformats.org/spreadsheetml/2006/main">
  <authors>
    <author>L_Maasch</author>
    <author>Lehrer</author>
  </authors>
  <commentList>
    <comment ref="C9" authorId="0">
      <text>
        <r>
          <rPr>
            <b/>
            <sz val="10"/>
            <color indexed="81"/>
            <rFont val="Tahoma"/>
            <family val="2"/>
          </rPr>
          <t>Jahresnote     = 60%
Prüfungsnote = 40%</t>
        </r>
      </text>
    </comment>
    <comment ref="J9" authorId="0">
      <text>
        <r>
          <rPr>
            <b/>
            <sz val="10"/>
            <color indexed="81"/>
            <rFont val="Tahoma"/>
            <family val="2"/>
          </rPr>
          <t>Jahresnote                = 60%
schr. Prüfungsnote   = 20%
mdl. Prüfungsnote    = 20%</t>
        </r>
      </text>
    </comment>
    <comment ref="O9" authorId="0">
      <text>
        <r>
          <rPr>
            <b/>
            <sz val="10"/>
            <color indexed="81"/>
            <rFont val="Tahoma"/>
            <family val="2"/>
          </rPr>
          <t>Jahresnote     = 80%
Prüfungsnote = 20%</t>
        </r>
      </text>
    </comment>
    <comment ref="J20" authorId="1">
      <text>
        <r>
          <rPr>
            <b/>
            <sz val="10"/>
            <color indexed="81"/>
            <rFont val="Tahoma"/>
            <family val="2"/>
          </rPr>
          <t>praktisch           = 60%
theoretisch       = 40%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Jahresnote                = 50%
schr. Prüfungsnote   = 25%
mdl. Prüfungsnote    = 25%
Steht der Durchschnitt genau zwischen zwei Zensuren, wird zugunsten des Schülers entschieden.</t>
        </r>
      </text>
    </comment>
    <comment ref="J22" authorId="0">
      <text>
        <r>
          <rPr>
            <b/>
            <sz val="10"/>
            <color indexed="81"/>
            <rFont val="Tahoma"/>
            <family val="2"/>
          </rPr>
          <t>Jahresnote     = 60%
Prüfungsnote = 40%</t>
        </r>
      </text>
    </comment>
  </commentList>
</comments>
</file>

<file path=xl/sharedStrings.xml><?xml version="1.0" encoding="utf-8"?>
<sst xmlns="http://schemas.openxmlformats.org/spreadsheetml/2006/main" count="189" uniqueCount="89">
  <si>
    <t>Name</t>
  </si>
  <si>
    <t>De</t>
  </si>
  <si>
    <t>Ma</t>
  </si>
  <si>
    <t>Bi</t>
  </si>
  <si>
    <t>Ph</t>
  </si>
  <si>
    <t>Ch</t>
  </si>
  <si>
    <t>Ge</t>
  </si>
  <si>
    <t>Pb</t>
  </si>
  <si>
    <t>Ku</t>
  </si>
  <si>
    <t>Mu</t>
  </si>
  <si>
    <t>Sp</t>
  </si>
  <si>
    <t>En</t>
  </si>
  <si>
    <t>Wp</t>
  </si>
  <si>
    <t>e</t>
  </si>
  <si>
    <t>V</t>
  </si>
  <si>
    <t>v</t>
  </si>
  <si>
    <t>nv</t>
  </si>
  <si>
    <t>BBR</t>
  </si>
  <si>
    <t>= erreicht</t>
  </si>
  <si>
    <t>ne</t>
  </si>
  <si>
    <t>= nicht erreicht</t>
  </si>
  <si>
    <t>alle</t>
  </si>
  <si>
    <t>FOR</t>
  </si>
  <si>
    <t>BGO</t>
  </si>
  <si>
    <t>EBR</t>
  </si>
  <si>
    <t>A</t>
  </si>
  <si>
    <t>&lt;3</t>
  </si>
  <si>
    <t>&lt;4</t>
  </si>
  <si>
    <t>WAT</t>
  </si>
  <si>
    <t>Kurs</t>
  </si>
  <si>
    <t>B</t>
  </si>
  <si>
    <t>Abschlüsse</t>
  </si>
  <si>
    <t>Abzug B</t>
  </si>
  <si>
    <t>Umrechnung 5/6</t>
  </si>
  <si>
    <t>versetzungswirksam</t>
  </si>
  <si>
    <t>5-&gt;4</t>
  </si>
  <si>
    <t>6-&gt;5</t>
  </si>
  <si>
    <t>ges</t>
  </si>
  <si>
    <t>FGI</t>
  </si>
  <si>
    <t>4-&gt;3</t>
  </si>
  <si>
    <t>&lt;5</t>
  </si>
  <si>
    <t>Kurse</t>
  </si>
  <si>
    <t>ges.</t>
  </si>
  <si>
    <t>KK</t>
  </si>
  <si>
    <t>&gt;4</t>
  </si>
  <si>
    <t>LER</t>
  </si>
  <si>
    <t>Abschlussentscheidung</t>
  </si>
  <si>
    <t>Kl.:</t>
  </si>
  <si>
    <t>Bildungsgangübergreifend  für 7/8</t>
  </si>
  <si>
    <t>für 9</t>
  </si>
  <si>
    <t>mögliche Abschlüsse § 57</t>
  </si>
  <si>
    <t>FG I</t>
  </si>
  <si>
    <t>FLD</t>
  </si>
  <si>
    <t>54.</t>
  </si>
  <si>
    <t>=4</t>
  </si>
  <si>
    <t>=5</t>
  </si>
  <si>
    <t>=1</t>
  </si>
  <si>
    <t>Feststellung der Abschlussnote bei einer Prüfung</t>
  </si>
  <si>
    <t>bei mündlicher Zusatzprüfung in De oder Ma:</t>
  </si>
  <si>
    <t>Jahresnote</t>
  </si>
  <si>
    <t>Prüfungsnote</t>
  </si>
  <si>
    <t>schriftliche Prüfungsnote</t>
  </si>
  <si>
    <t>mündliche Prüfungsnote</t>
  </si>
  <si>
    <t>Verhältnis 3:2</t>
  </si>
  <si>
    <t>Verhältnis 2:1:1</t>
  </si>
  <si>
    <t>Abschlussnote</t>
  </si>
  <si>
    <t>bei einer Sportprüfung:</t>
  </si>
  <si>
    <t>praktische Prüfung</t>
  </si>
  <si>
    <t>theoretische Prüfung</t>
  </si>
  <si>
    <t>Wirst Du in einem Fach nicht geprüft, ist Deine Jahresnote gleich der Abschlussnote.</t>
  </si>
  <si>
    <r>
      <t>bei einfacher Prüfung (</t>
    </r>
    <r>
      <rPr>
        <b/>
        <sz val="12"/>
        <color indexed="10"/>
        <rFont val="Times New Roman"/>
        <family val="1"/>
      </rPr>
      <t>außer En</t>
    </r>
    <r>
      <rPr>
        <b/>
        <sz val="12"/>
        <color indexed="61"/>
        <rFont val="Times New Roman"/>
        <family val="1"/>
      </rPr>
      <t>):</t>
    </r>
  </si>
  <si>
    <t>bei schriftl. und mündl. Prüfung in En:</t>
  </si>
  <si>
    <t>Verhältnis 3:1:1</t>
  </si>
  <si>
    <t>Verhältnis 4:1</t>
  </si>
  <si>
    <t>Geo</t>
  </si>
  <si>
    <t>Kl. 9</t>
  </si>
  <si>
    <t>Zuerst Namen, Endzensuren und Kurse eintragen.</t>
  </si>
  <si>
    <t>Abschluss</t>
  </si>
  <si>
    <t>Über den Abschluss entscheidet die Klassenkonferenz nach allen erfolgten Prüfungen.</t>
  </si>
  <si>
    <t>Die Abschlussnote ist nach der rechnerischen Ermittlung durch Auf- oder Abrunden festzusetzen. Liegt das rechnerische Ergebnis genau zwischen zwei Notenstufen oder Punktwerten (n,5), ist zugunsten der Schülerin oder des Schülers zu entscheiden.</t>
  </si>
  <si>
    <t>(Grundlage sind die §§ 57 und 26 der gültigen Sek I - V)</t>
  </si>
  <si>
    <r>
      <t xml:space="preserve">Für den angezeigten Abschluss wird </t>
    </r>
    <r>
      <rPr>
        <b/>
        <sz val="14"/>
        <color indexed="10"/>
        <rFont val="Times New Roman"/>
        <family val="1"/>
      </rPr>
      <t>keine Gewähr</t>
    </r>
    <r>
      <rPr>
        <sz val="14"/>
        <color indexed="10"/>
        <rFont val="Times New Roman"/>
        <family val="1"/>
      </rPr>
      <t xml:space="preserve"> übernommen.</t>
    </r>
  </si>
  <si>
    <t>BBR = einfache Berufsbildungsreife/Hauptschulabschluss Klasse 9</t>
  </si>
  <si>
    <t>EBR = erweiterte Berufsbildungsreife/Hauptschulabschluss Klasse 10</t>
  </si>
  <si>
    <t>FOR = Fachoberschulreife/Realschulabschluss Klasse 10</t>
  </si>
  <si>
    <t>BGO = FOR mit Berechtigung zum Besuch der gymnasialen Oberstufe</t>
  </si>
  <si>
    <t>Muster G</t>
  </si>
  <si>
    <t>bei nur schriftlicher Prüfung in En:</t>
  </si>
  <si>
    <t>schriftl. Prüfungsnote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</si>
</sst>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0"/>
      <name val="Times New Roman"/>
    </font>
    <font>
      <sz val="10"/>
      <name val="Times New Roman"/>
    </font>
    <font>
      <sz val="12"/>
      <name val="Times New Roman"/>
    </font>
    <font>
      <b/>
      <sz val="12"/>
      <color indexed="10"/>
      <name val="Times New Roman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Times New Roman"/>
    </font>
    <font>
      <b/>
      <sz val="12"/>
      <color indexed="14"/>
      <name val="Times New Roman"/>
    </font>
    <font>
      <sz val="12"/>
      <color indexed="14"/>
      <name val="Times New Roman"/>
    </font>
    <font>
      <b/>
      <sz val="12"/>
      <name val="Times New Roman"/>
    </font>
    <font>
      <sz val="12"/>
      <color indexed="10"/>
      <name val="Times New Roman"/>
    </font>
    <font>
      <sz val="12"/>
      <color indexed="8"/>
      <name val="Times New Roman"/>
    </font>
    <font>
      <sz val="12"/>
      <color indexed="52"/>
      <name val="Times New Roman"/>
    </font>
    <font>
      <sz val="12"/>
      <name val="Times New Roman"/>
      <family val="1"/>
    </font>
    <font>
      <sz val="12"/>
      <color indexed="12"/>
      <name val="Times New Roman"/>
    </font>
    <font>
      <sz val="8"/>
      <name val="Times New Roman"/>
    </font>
    <font>
      <b/>
      <sz val="14"/>
      <color indexed="12"/>
      <name val="Times New Roman"/>
      <family val="1"/>
    </font>
    <font>
      <b/>
      <sz val="12"/>
      <color indexed="61"/>
      <name val="Times New Roman"/>
      <family val="1"/>
    </font>
    <font>
      <b/>
      <sz val="10"/>
      <color indexed="81"/>
      <name val="Tahoma"/>
      <family val="2"/>
    </font>
    <font>
      <b/>
      <sz val="12"/>
      <color indexed="10"/>
      <name val="Times New Roman"/>
      <family val="1"/>
    </font>
    <font>
      <sz val="10"/>
      <color indexed="14"/>
      <name val="Times New Roman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rgb="FF0000FF"/>
      <name val="Times New Roman"/>
      <family val="1"/>
    </font>
    <font>
      <b/>
      <sz val="12"/>
      <color rgb="FFFF00FF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4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10" xfId="0" applyFont="1" applyBorder="1"/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 applyProtection="1">
      <protection hidden="1"/>
    </xf>
    <xf numFmtId="0" fontId="2" fillId="0" borderId="13" xfId="0" applyFont="1" applyBorder="1"/>
    <xf numFmtId="0" fontId="1" fillId="0" borderId="11" xfId="0" applyFont="1" applyBorder="1"/>
    <xf numFmtId="0" fontId="4" fillId="0" borderId="14" xfId="0" applyFont="1" applyBorder="1"/>
    <xf numFmtId="0" fontId="22" fillId="0" borderId="0" xfId="0" applyFont="1"/>
    <xf numFmtId="0" fontId="22" fillId="0" borderId="0" xfId="0" applyFont="1" applyAlignment="1">
      <alignment horizontal="right"/>
    </xf>
    <xf numFmtId="1" fontId="22" fillId="0" borderId="0" xfId="0" applyNumberFormat="1" applyFont="1" applyAlignment="1">
      <alignment horizontal="left"/>
    </xf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/>
    <xf numFmtId="0" fontId="2" fillId="0" borderId="17" xfId="0" quotePrefix="1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7" xfId="0" quotePrefix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24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21" xfId="0" applyFont="1" applyBorder="1"/>
    <xf numFmtId="0" fontId="2" fillId="0" borderId="11" xfId="0" applyFont="1" applyBorder="1" applyAlignment="1">
      <alignment shrinkToFit="1"/>
    </xf>
    <xf numFmtId="0" fontId="2" fillId="0" borderId="11" xfId="0" quotePrefix="1" applyFont="1" applyBorder="1"/>
    <xf numFmtId="0" fontId="2" fillId="0" borderId="11" xfId="0" quotePrefix="1" applyFont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0" fontId="2" fillId="0" borderId="22" xfId="0" quotePrefix="1" applyFont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7" fillId="25" borderId="23" xfId="0" quotePrefix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" fontId="2" fillId="0" borderId="0" xfId="0" applyNumberFormat="1" applyFont="1"/>
    <xf numFmtId="0" fontId="2" fillId="0" borderId="0" xfId="0" applyFont="1" applyProtection="1"/>
    <xf numFmtId="0" fontId="25" fillId="24" borderId="25" xfId="0" applyFont="1" applyFill="1" applyBorder="1"/>
    <xf numFmtId="0" fontId="2" fillId="24" borderId="14" xfId="0" applyFont="1" applyFill="1" applyBorder="1"/>
    <xf numFmtId="0" fontId="2" fillId="24" borderId="11" xfId="0" applyFont="1" applyFill="1" applyBorder="1"/>
    <xf numFmtId="164" fontId="2" fillId="0" borderId="0" xfId="0" applyNumberFormat="1" applyFont="1"/>
    <xf numFmtId="0" fontId="32" fillId="0" borderId="0" xfId="0" applyFont="1"/>
    <xf numFmtId="0" fontId="33" fillId="0" borderId="0" xfId="0" applyFont="1"/>
    <xf numFmtId="0" fontId="29" fillId="0" borderId="0" xfId="0" applyFont="1" applyAlignment="1">
      <alignment horizontal="right"/>
    </xf>
    <xf numFmtId="0" fontId="2" fillId="25" borderId="26" xfId="0" applyFont="1" applyFill="1" applyBorder="1" applyProtection="1">
      <protection locked="0"/>
    </xf>
    <xf numFmtId="0" fontId="0" fillId="0" borderId="0" xfId="0" applyAlignment="1">
      <alignment horizontal="right"/>
    </xf>
    <xf numFmtId="164" fontId="2" fillId="24" borderId="26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26" fillId="0" borderId="0" xfId="0" applyFont="1" applyAlignment="1">
      <alignment horizontal="right"/>
    </xf>
    <xf numFmtId="0" fontId="3" fillId="24" borderId="27" xfId="0" applyFont="1" applyFill="1" applyBorder="1" applyProtection="1">
      <protection hidden="1"/>
    </xf>
    <xf numFmtId="1" fontId="3" fillId="24" borderId="27" xfId="0" applyNumberFormat="1" applyFont="1" applyFill="1" applyBorder="1" applyProtection="1">
      <protection hidden="1"/>
    </xf>
    <xf numFmtId="0" fontId="30" fillId="0" borderId="0" xfId="0" applyFont="1"/>
    <xf numFmtId="0" fontId="2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28" xfId="0" applyFont="1" applyBorder="1" applyProtection="1">
      <protection hidden="1"/>
    </xf>
    <xf numFmtId="1" fontId="2" fillId="0" borderId="28" xfId="0" applyNumberFormat="1" applyFont="1" applyBorder="1" applyProtection="1">
      <protection hidden="1"/>
    </xf>
    <xf numFmtId="0" fontId="2" fillId="0" borderId="29" xfId="0" applyFont="1" applyBorder="1" applyProtection="1">
      <protection hidden="1"/>
    </xf>
    <xf numFmtId="164" fontId="2" fillId="0" borderId="30" xfId="0" applyNumberFormat="1" applyFont="1" applyBorder="1" applyAlignment="1" applyProtection="1">
      <alignment horizontal="center"/>
      <protection hidden="1"/>
    </xf>
    <xf numFmtId="1" fontId="2" fillId="0" borderId="31" xfId="0" applyNumberFormat="1" applyFont="1" applyBorder="1" applyProtection="1"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1" fontId="2" fillId="0" borderId="28" xfId="0" applyNumberFormat="1" applyFont="1" applyBorder="1" applyAlignment="1" applyProtection="1">
      <alignment horizontal="center"/>
      <protection hidden="1"/>
    </xf>
    <xf numFmtId="0" fontId="3" fillId="24" borderId="32" xfId="0" applyFont="1" applyFill="1" applyBorder="1" applyAlignment="1" applyProtection="1">
      <alignment horizontal="center"/>
      <protection hidden="1"/>
    </xf>
    <xf numFmtId="0" fontId="27" fillId="25" borderId="34" xfId="0" applyFont="1" applyFill="1" applyBorder="1" applyAlignment="1" applyProtection="1">
      <alignment horizontal="center"/>
      <protection hidden="1"/>
    </xf>
    <xf numFmtId="0" fontId="2" fillId="0" borderId="28" xfId="0" quotePrefix="1" applyFont="1" applyBorder="1" applyAlignment="1" applyProtection="1">
      <alignment horizontal="center"/>
      <protection hidden="1"/>
    </xf>
    <xf numFmtId="0" fontId="23" fillId="24" borderId="28" xfId="0" applyFont="1" applyFill="1" applyBorder="1" applyAlignment="1" applyProtection="1">
      <alignment horizontal="center"/>
      <protection hidden="1"/>
    </xf>
    <xf numFmtId="0" fontId="25" fillId="0" borderId="0" xfId="0" applyFont="1"/>
    <xf numFmtId="0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23" fillId="0" borderId="10" xfId="0" applyFont="1" applyBorder="1"/>
    <xf numFmtId="0" fontId="36" fillId="0" borderId="10" xfId="0" applyFont="1" applyBorder="1"/>
    <xf numFmtId="0" fontId="2" fillId="25" borderId="35" xfId="0" applyFont="1" applyFill="1" applyBorder="1" applyAlignment="1">
      <alignment horizontal="center"/>
    </xf>
    <xf numFmtId="1" fontId="2" fillId="0" borderId="31" xfId="0" applyNumberFormat="1" applyFont="1" applyBorder="1" applyAlignment="1" applyProtection="1">
      <alignment horizontal="center"/>
      <protection hidden="1"/>
    </xf>
    <xf numFmtId="1" fontId="29" fillId="25" borderId="28" xfId="0" applyNumberFormat="1" applyFont="1" applyFill="1" applyBorder="1" applyProtection="1">
      <protection locked="0"/>
    </xf>
    <xf numFmtId="1" fontId="2" fillId="25" borderId="28" xfId="0" applyNumberFormat="1" applyFont="1" applyFill="1" applyBorder="1" applyProtection="1">
      <protection locked="0"/>
    </xf>
    <xf numFmtId="0" fontId="2" fillId="25" borderId="28" xfId="0" applyFont="1" applyFill="1" applyBorder="1" applyProtection="1">
      <protection locked="0"/>
    </xf>
    <xf numFmtId="0" fontId="2" fillId="25" borderId="36" xfId="0" applyFont="1" applyFill="1" applyBorder="1" applyProtection="1">
      <protection locked="0"/>
    </xf>
    <xf numFmtId="0" fontId="2" fillId="25" borderId="33" xfId="0" applyFont="1" applyFill="1" applyBorder="1" applyAlignment="1" applyProtection="1">
      <alignment horizontal="center"/>
      <protection locked="0"/>
    </xf>
    <xf numFmtId="0" fontId="2" fillId="25" borderId="28" xfId="0" applyFont="1" applyFill="1" applyBorder="1" applyAlignment="1" applyProtection="1">
      <alignment horizontal="center"/>
      <protection locked="0"/>
    </xf>
    <xf numFmtId="1" fontId="28" fillId="25" borderId="12" xfId="0" applyNumberFormat="1" applyFont="1" applyFill="1" applyBorder="1" applyProtection="1">
      <protection locked="0"/>
    </xf>
    <xf numFmtId="0" fontId="29" fillId="0" borderId="25" xfId="0" applyFont="1" applyBorder="1"/>
    <xf numFmtId="0" fontId="29" fillId="0" borderId="11" xfId="0" applyFont="1" applyBorder="1"/>
    <xf numFmtId="1" fontId="37" fillId="0" borderId="0" xfId="0" applyNumberFormat="1" applyFont="1"/>
    <xf numFmtId="1" fontId="38" fillId="0" borderId="0" xfId="0" applyNumberFormat="1" applyFont="1"/>
    <xf numFmtId="1" fontId="40" fillId="0" borderId="0" xfId="0" applyNumberFormat="1" applyFont="1"/>
    <xf numFmtId="0" fontId="41" fillId="0" borderId="0" xfId="0" applyFont="1"/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8">
    <dxf>
      <font>
        <condense val="0"/>
        <extend val="0"/>
        <color indexed="14"/>
      </font>
    </dxf>
    <dxf>
      <font>
        <condense val="0"/>
        <extend val="0"/>
        <color indexed="53"/>
      </font>
    </dxf>
    <dxf>
      <font>
        <condense val="0"/>
        <extend val="0"/>
        <color indexed="12"/>
      </font>
    </dxf>
    <dxf>
      <font>
        <condense val="0"/>
        <extend val="0"/>
        <color indexed="53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</dxf>
    <dxf>
      <fill>
        <patternFill>
          <bgColor indexed="27"/>
        </patternFill>
      </fill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12"/>
      </font>
    </dxf>
    <dxf>
      <fill>
        <patternFill>
          <bgColor indexed="46"/>
        </patternFill>
      </fill>
    </dxf>
  </dxfs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EB56"/>
  <sheetViews>
    <sheetView showGridLines="0" tabSelected="1" topLeftCell="E1" zoomScale="120" zoomScaleNormal="120" workbookViewId="0">
      <selection activeCell="G5" sqref="G5"/>
    </sheetView>
  </sheetViews>
  <sheetFormatPr baseColWidth="10" defaultColWidth="12" defaultRowHeight="15.75" x14ac:dyDescent="0.25"/>
  <cols>
    <col min="1" max="1" width="4.1640625" style="1" hidden="1" customWidth="1"/>
    <col min="2" max="2" width="28" style="1" customWidth="1"/>
    <col min="3" max="13" width="4.33203125" style="1" customWidth="1"/>
    <col min="14" max="14" width="5.33203125" style="1" customWidth="1"/>
    <col min="15" max="18" width="4.33203125" style="1" customWidth="1"/>
    <col min="19" max="24" width="3.83203125" style="1" hidden="1" customWidth="1"/>
    <col min="25" max="25" width="2.33203125" style="1" hidden="1" customWidth="1"/>
    <col min="26" max="28" width="3.83203125" style="1" hidden="1" customWidth="1"/>
    <col min="29" max="29" width="4.33203125" style="1" hidden="1" customWidth="1"/>
    <col min="30" max="30" width="3.83203125" style="1" hidden="1" customWidth="1"/>
    <col min="31" max="31" width="2.33203125" style="1" hidden="1" customWidth="1"/>
    <col min="32" max="32" width="3.83203125" style="1" hidden="1" customWidth="1"/>
    <col min="33" max="33" width="2.33203125" style="1" hidden="1" customWidth="1"/>
    <col min="34" max="34" width="3.83203125" style="1" hidden="1" customWidth="1"/>
    <col min="35" max="35" width="2.33203125" style="1" hidden="1" customWidth="1"/>
    <col min="36" max="85" width="3.83203125" style="1" hidden="1" customWidth="1"/>
    <col min="86" max="86" width="6" style="1" customWidth="1"/>
    <col min="87" max="87" width="3.83203125" style="1" hidden="1" customWidth="1"/>
    <col min="88" max="88" width="4.83203125" style="1" hidden="1" customWidth="1"/>
    <col min="89" max="89" width="5.6640625" style="1" hidden="1" customWidth="1"/>
    <col min="90" max="90" width="3.83203125" style="1" hidden="1" customWidth="1"/>
    <col min="91" max="91" width="4.83203125" style="1" hidden="1" customWidth="1"/>
    <col min="92" max="92" width="6.1640625" style="1" customWidth="1"/>
    <col min="93" max="93" width="3.83203125" style="1" customWidth="1"/>
    <col min="94" max="95" width="4.1640625" style="1" customWidth="1"/>
    <col min="96" max="96" width="3.83203125" style="1" customWidth="1"/>
    <col min="97" max="97" width="4.1640625" style="1" hidden="1" customWidth="1"/>
    <col min="98" max="99" width="3.83203125" style="1" hidden="1" customWidth="1"/>
    <col min="100" max="100" width="3.6640625" style="1" hidden="1" customWidth="1"/>
    <col min="101" max="102" width="4.1640625" style="1" hidden="1" customWidth="1"/>
    <col min="103" max="103" width="5" style="1" customWidth="1"/>
    <col min="104" max="112" width="4.1640625" style="1" customWidth="1"/>
    <col min="113" max="113" width="12.5" style="1" customWidth="1"/>
    <col min="114" max="130" width="12" style="1"/>
    <col min="131" max="132" width="0" style="1" hidden="1" customWidth="1"/>
    <col min="133" max="16384" width="12" style="1"/>
  </cols>
  <sheetData>
    <row r="1" spans="1:132" x14ac:dyDescent="0.25">
      <c r="B1" s="11" t="s">
        <v>46</v>
      </c>
      <c r="M1" s="12" t="s">
        <v>47</v>
      </c>
      <c r="N1" s="13">
        <v>10</v>
      </c>
      <c r="U1" s="2"/>
      <c r="AD1" s="1" t="s">
        <v>48</v>
      </c>
      <c r="AM1" s="1" t="s">
        <v>49</v>
      </c>
      <c r="AP1" s="1" t="s">
        <v>31</v>
      </c>
      <c r="CK1" s="2"/>
      <c r="CL1" s="1" t="str">
        <f>CHAR(151)</f>
        <v>—</v>
      </c>
      <c r="CO1" s="3"/>
      <c r="CS1" s="4"/>
      <c r="CT1" s="2"/>
      <c r="CX1" s="8"/>
      <c r="CY1" s="84" t="s">
        <v>50</v>
      </c>
      <c r="EA1" s="1">
        <v>1</v>
      </c>
      <c r="EB1" s="1" t="s">
        <v>25</v>
      </c>
    </row>
    <row r="2" spans="1:132" ht="16.5" thickBot="1" x14ac:dyDescent="0.3">
      <c r="Y2" s="1" t="s">
        <v>32</v>
      </c>
      <c r="AD2" s="1" t="s">
        <v>33</v>
      </c>
      <c r="AV2" s="14" t="s">
        <v>29</v>
      </c>
      <c r="CL2" s="1" t="s">
        <v>15</v>
      </c>
      <c r="CO2" s="5"/>
      <c r="CP2" s="2"/>
      <c r="CS2" s="15" t="s">
        <v>34</v>
      </c>
      <c r="CT2" s="2"/>
      <c r="CX2" s="8"/>
      <c r="CY2" s="85" t="s">
        <v>17</v>
      </c>
      <c r="CZ2" s="16" t="s">
        <v>13</v>
      </c>
      <c r="DA2" s="2" t="s">
        <v>18</v>
      </c>
      <c r="DE2" s="4" t="s">
        <v>19</v>
      </c>
      <c r="DF2" s="2" t="s">
        <v>20</v>
      </c>
      <c r="EA2" s="1">
        <v>2</v>
      </c>
      <c r="EB2" s="1" t="s">
        <v>30</v>
      </c>
    </row>
    <row r="3" spans="1:132" ht="16.5" thickBot="1" x14ac:dyDescent="0.3">
      <c r="C3" s="10" t="s">
        <v>51</v>
      </c>
      <c r="G3" s="17"/>
      <c r="I3" s="49" t="s">
        <v>52</v>
      </c>
      <c r="J3" s="50"/>
      <c r="N3" s="1" t="s">
        <v>75</v>
      </c>
      <c r="S3" s="1" t="s">
        <v>21</v>
      </c>
      <c r="AA3" s="1" t="s">
        <v>1</v>
      </c>
      <c r="AB3" s="1" t="s">
        <v>2</v>
      </c>
      <c r="AC3" s="1" t="s">
        <v>53</v>
      </c>
      <c r="AD3" s="1" t="s">
        <v>30</v>
      </c>
      <c r="AG3" s="18" t="s">
        <v>35</v>
      </c>
      <c r="AH3" s="1" t="s">
        <v>30</v>
      </c>
      <c r="AK3" s="18" t="s">
        <v>36</v>
      </c>
      <c r="AM3" s="14" t="s">
        <v>37</v>
      </c>
      <c r="AN3" s="1" t="s">
        <v>38</v>
      </c>
      <c r="AO3" s="95" t="s">
        <v>25</v>
      </c>
      <c r="AP3" s="1" t="s">
        <v>30</v>
      </c>
      <c r="AS3" s="18" t="s">
        <v>39</v>
      </c>
      <c r="AT3" s="14" t="s">
        <v>38</v>
      </c>
      <c r="AV3" s="14" t="s">
        <v>30</v>
      </c>
      <c r="AZ3" s="18" t="s">
        <v>40</v>
      </c>
      <c r="BA3" s="16" t="s">
        <v>30</v>
      </c>
      <c r="BB3" s="19"/>
      <c r="BC3" s="19"/>
      <c r="BD3" s="18" t="s">
        <v>27</v>
      </c>
      <c r="BE3" s="16" t="s">
        <v>30</v>
      </c>
      <c r="BF3" s="19"/>
      <c r="BG3" s="19"/>
      <c r="BH3" s="18" t="s">
        <v>26</v>
      </c>
      <c r="BI3" s="16" t="s">
        <v>30</v>
      </c>
      <c r="BJ3" s="19"/>
      <c r="BK3" s="19"/>
      <c r="BL3" s="18" t="s">
        <v>54</v>
      </c>
      <c r="BM3" s="16" t="s">
        <v>30</v>
      </c>
      <c r="BN3" s="19"/>
      <c r="BO3" s="19"/>
      <c r="BP3" s="18" t="s">
        <v>55</v>
      </c>
      <c r="BQ3" s="20" t="s">
        <v>25</v>
      </c>
      <c r="BU3" s="21" t="s">
        <v>54</v>
      </c>
      <c r="BV3" s="1" t="s">
        <v>25</v>
      </c>
      <c r="BY3" s="22" t="s">
        <v>27</v>
      </c>
      <c r="BZ3" s="1" t="s">
        <v>25</v>
      </c>
      <c r="CC3" s="21" t="s">
        <v>56</v>
      </c>
      <c r="CD3" s="1" t="s">
        <v>25</v>
      </c>
      <c r="CG3" s="23" t="s">
        <v>26</v>
      </c>
      <c r="CH3" s="24" t="s">
        <v>22</v>
      </c>
      <c r="CI3" s="64"/>
      <c r="CJ3" s="64"/>
      <c r="CK3" s="25"/>
      <c r="CL3" s="25" t="s">
        <v>16</v>
      </c>
      <c r="CM3" s="25"/>
      <c r="CN3" s="25" t="s">
        <v>23</v>
      </c>
      <c r="CO3" s="65" t="s">
        <v>41</v>
      </c>
      <c r="CP3" s="25"/>
      <c r="CQ3" s="25"/>
      <c r="CR3" s="26"/>
      <c r="CS3" s="27" t="s">
        <v>42</v>
      </c>
      <c r="CT3" s="27" t="s">
        <v>1</v>
      </c>
      <c r="CU3" s="27" t="s">
        <v>2</v>
      </c>
      <c r="CV3" s="27" t="s">
        <v>42</v>
      </c>
      <c r="CW3" s="28" t="s">
        <v>14</v>
      </c>
      <c r="CX3" s="86" t="s">
        <v>43</v>
      </c>
      <c r="CY3" s="29" t="s">
        <v>24</v>
      </c>
      <c r="CZ3" s="25"/>
      <c r="DA3" s="29" t="s">
        <v>22</v>
      </c>
      <c r="DB3" s="30"/>
      <c r="DC3" s="30"/>
      <c r="DD3" s="31"/>
      <c r="DE3" s="32" t="s">
        <v>23</v>
      </c>
      <c r="DF3" s="25"/>
      <c r="DG3" s="25"/>
      <c r="DH3" s="25"/>
      <c r="EA3" s="1">
        <v>3</v>
      </c>
    </row>
    <row r="4" spans="1:132" ht="16.5" thickBot="1" x14ac:dyDescent="0.3">
      <c r="A4" s="33"/>
      <c r="B4" s="33" t="s">
        <v>0</v>
      </c>
      <c r="C4" s="51" t="s">
        <v>1</v>
      </c>
      <c r="D4" s="51" t="s">
        <v>11</v>
      </c>
      <c r="E4" s="51" t="s">
        <v>2</v>
      </c>
      <c r="F4" s="9" t="s">
        <v>12</v>
      </c>
      <c r="G4" s="6" t="s">
        <v>3</v>
      </c>
      <c r="H4" s="6" t="s">
        <v>5</v>
      </c>
      <c r="I4" s="51" t="s">
        <v>4</v>
      </c>
      <c r="J4" s="34" t="s">
        <v>28</v>
      </c>
      <c r="K4" s="6" t="s">
        <v>10</v>
      </c>
      <c r="L4" s="6" t="s">
        <v>8</v>
      </c>
      <c r="M4" s="6" t="s">
        <v>9</v>
      </c>
      <c r="N4" s="6" t="s">
        <v>74</v>
      </c>
      <c r="O4" s="6" t="s">
        <v>6</v>
      </c>
      <c r="P4" s="6" t="s">
        <v>7</v>
      </c>
      <c r="Q4" s="34" t="s">
        <v>45</v>
      </c>
      <c r="R4" s="9"/>
      <c r="S4" s="6">
        <v>1</v>
      </c>
      <c r="T4" s="6">
        <v>2</v>
      </c>
      <c r="U4" s="6">
        <v>3</v>
      </c>
      <c r="V4" s="6">
        <v>4</v>
      </c>
      <c r="W4" s="6">
        <v>5</v>
      </c>
      <c r="X4" s="6">
        <v>6</v>
      </c>
      <c r="Y4" s="6">
        <v>5</v>
      </c>
      <c r="Z4" s="6">
        <v>6</v>
      </c>
      <c r="AA4" s="6" t="s">
        <v>44</v>
      </c>
      <c r="AB4" s="6" t="s">
        <v>44</v>
      </c>
      <c r="AC4" s="35">
        <v>4</v>
      </c>
      <c r="AD4" s="6" t="s">
        <v>1</v>
      </c>
      <c r="AE4" s="6" t="s">
        <v>11</v>
      </c>
      <c r="AF4" s="6" t="s">
        <v>2</v>
      </c>
      <c r="AG4" s="6" t="s">
        <v>4</v>
      </c>
      <c r="AH4" s="6" t="s">
        <v>1</v>
      </c>
      <c r="AI4" s="6" t="s">
        <v>11</v>
      </c>
      <c r="AJ4" s="6" t="s">
        <v>2</v>
      </c>
      <c r="AK4" s="6" t="s">
        <v>4</v>
      </c>
      <c r="AL4" s="6">
        <v>5</v>
      </c>
      <c r="AM4" s="35" t="s">
        <v>27</v>
      </c>
      <c r="AN4" s="35" t="s">
        <v>27</v>
      </c>
      <c r="AO4" s="96">
        <v>5</v>
      </c>
      <c r="AP4" s="6" t="s">
        <v>1</v>
      </c>
      <c r="AQ4" s="6" t="s">
        <v>11</v>
      </c>
      <c r="AR4" s="6" t="s">
        <v>2</v>
      </c>
      <c r="AS4" s="6" t="s">
        <v>4</v>
      </c>
      <c r="AT4" s="36">
        <v>5</v>
      </c>
      <c r="AU4" s="35">
        <v>6</v>
      </c>
      <c r="AV4" s="37" t="s">
        <v>30</v>
      </c>
      <c r="AW4" s="6" t="s">
        <v>1</v>
      </c>
      <c r="AX4" s="6" t="s">
        <v>11</v>
      </c>
      <c r="AY4" s="6" t="s">
        <v>2</v>
      </c>
      <c r="AZ4" s="6" t="s">
        <v>4</v>
      </c>
      <c r="BA4" s="6" t="s">
        <v>1</v>
      </c>
      <c r="BB4" s="6" t="s">
        <v>11</v>
      </c>
      <c r="BC4" s="6" t="s">
        <v>2</v>
      </c>
      <c r="BD4" s="6" t="s">
        <v>4</v>
      </c>
      <c r="BE4" s="6" t="s">
        <v>1</v>
      </c>
      <c r="BF4" s="6" t="s">
        <v>11</v>
      </c>
      <c r="BG4" s="6" t="s">
        <v>2</v>
      </c>
      <c r="BH4" s="6" t="s">
        <v>4</v>
      </c>
      <c r="BI4" s="6" t="s">
        <v>1</v>
      </c>
      <c r="BJ4" s="6" t="s">
        <v>11</v>
      </c>
      <c r="BK4" s="6" t="s">
        <v>2</v>
      </c>
      <c r="BL4" s="6" t="s">
        <v>4</v>
      </c>
      <c r="BM4" s="6" t="s">
        <v>1</v>
      </c>
      <c r="BN4" s="6" t="s">
        <v>11</v>
      </c>
      <c r="BO4" s="6" t="s">
        <v>2</v>
      </c>
      <c r="BP4" s="6" t="s">
        <v>4</v>
      </c>
      <c r="BQ4" s="38" t="s">
        <v>25</v>
      </c>
      <c r="BR4" s="6" t="s">
        <v>1</v>
      </c>
      <c r="BS4" s="6" t="s">
        <v>11</v>
      </c>
      <c r="BT4" s="6" t="s">
        <v>2</v>
      </c>
      <c r="BU4" s="6" t="s">
        <v>4</v>
      </c>
      <c r="BV4" s="6" t="s">
        <v>1</v>
      </c>
      <c r="BW4" s="6" t="s">
        <v>11</v>
      </c>
      <c r="BX4" s="6" t="s">
        <v>2</v>
      </c>
      <c r="BY4" s="6" t="s">
        <v>4</v>
      </c>
      <c r="BZ4" s="6" t="s">
        <v>1</v>
      </c>
      <c r="CA4" s="6" t="s">
        <v>11</v>
      </c>
      <c r="CB4" s="6" t="s">
        <v>2</v>
      </c>
      <c r="CC4" s="6" t="s">
        <v>4</v>
      </c>
      <c r="CD4" s="6" t="s">
        <v>1</v>
      </c>
      <c r="CE4" s="6" t="s">
        <v>11</v>
      </c>
      <c r="CF4" s="6" t="s">
        <v>2</v>
      </c>
      <c r="CG4" s="39" t="s">
        <v>4</v>
      </c>
      <c r="CH4" s="38" t="str">
        <f>CHAR(216)</f>
        <v>Ø</v>
      </c>
      <c r="CI4" s="38"/>
      <c r="CJ4" s="38">
        <v>3</v>
      </c>
      <c r="CK4" s="36">
        <v>2</v>
      </c>
      <c r="CL4" s="40">
        <v>1</v>
      </c>
      <c r="CM4" s="40"/>
      <c r="CN4" s="38" t="str">
        <f>CHAR(216)</f>
        <v>Ø</v>
      </c>
      <c r="CO4" s="66" t="s">
        <v>1</v>
      </c>
      <c r="CP4" s="66" t="s">
        <v>11</v>
      </c>
      <c r="CQ4" s="66" t="s">
        <v>2</v>
      </c>
      <c r="CR4" s="66" t="s">
        <v>4</v>
      </c>
      <c r="CS4" s="38">
        <v>6</v>
      </c>
      <c r="CT4" s="36" t="s">
        <v>44</v>
      </c>
      <c r="CU4" s="36" t="s">
        <v>44</v>
      </c>
      <c r="CV4" s="36" t="s">
        <v>44</v>
      </c>
      <c r="CW4" s="41"/>
      <c r="CX4" s="42"/>
      <c r="CY4" s="43">
        <v>21</v>
      </c>
      <c r="CZ4" s="38">
        <v>22</v>
      </c>
      <c r="DA4" s="38">
        <v>41</v>
      </c>
      <c r="DB4" s="38">
        <v>42</v>
      </c>
      <c r="DC4" s="38">
        <v>43</v>
      </c>
      <c r="DD4" s="38">
        <v>44</v>
      </c>
      <c r="DE4" s="38">
        <v>51</v>
      </c>
      <c r="DF4" s="38">
        <v>52</v>
      </c>
      <c r="DG4" s="38">
        <v>53</v>
      </c>
      <c r="DH4" s="38">
        <v>54</v>
      </c>
      <c r="DI4" s="44" t="s">
        <v>77</v>
      </c>
      <c r="DK4" s="80"/>
      <c r="EA4" s="1">
        <v>4</v>
      </c>
    </row>
    <row r="5" spans="1:132" ht="26.25" customHeight="1" x14ac:dyDescent="0.25">
      <c r="A5" s="7"/>
      <c r="B5" s="94" t="s">
        <v>86</v>
      </c>
      <c r="C5" s="88">
        <v>4</v>
      </c>
      <c r="D5" s="89">
        <v>4</v>
      </c>
      <c r="E5" s="89">
        <v>3</v>
      </c>
      <c r="F5" s="90">
        <v>4</v>
      </c>
      <c r="G5" s="90">
        <v>5</v>
      </c>
      <c r="H5" s="90">
        <v>4</v>
      </c>
      <c r="I5" s="90">
        <v>3</v>
      </c>
      <c r="J5" s="91">
        <v>4</v>
      </c>
      <c r="K5" s="91">
        <v>4</v>
      </c>
      <c r="L5" s="91">
        <v>4</v>
      </c>
      <c r="M5" s="91">
        <v>4</v>
      </c>
      <c r="N5" s="91">
        <v>4</v>
      </c>
      <c r="O5" s="91">
        <v>4</v>
      </c>
      <c r="P5" s="91">
        <v>3</v>
      </c>
      <c r="Q5" s="91">
        <v>3</v>
      </c>
      <c r="R5" s="90"/>
      <c r="S5" s="67">
        <f>COUNTIF(C5:Q5,$S$4)</f>
        <v>0</v>
      </c>
      <c r="T5" s="67">
        <f>COUNTIF(C5:Q5,$T$4)</f>
        <v>0</v>
      </c>
      <c r="U5" s="67">
        <f>COUNTIF(C5:Q5,$U$4)</f>
        <v>4</v>
      </c>
      <c r="V5" s="67">
        <f>COUNTIF($C$5:$Q$5,$V$4)</f>
        <v>10</v>
      </c>
      <c r="W5" s="67">
        <f>COUNTIF(C5:Q5,$W$4)</f>
        <v>1</v>
      </c>
      <c r="X5" s="67">
        <f>COUNTIF(C5:Q5,$X$4)</f>
        <v>0</v>
      </c>
      <c r="Y5" s="68">
        <f>COUNTIF(C5:Q5,$Y$4)-SUM(AD5:AG5)+SUM(AH5:AK5)</f>
        <v>1</v>
      </c>
      <c r="Z5" s="68">
        <f>COUNTIF(C5:Q5,$Z$4)-SUM(AH5:AK5)</f>
        <v>0</v>
      </c>
      <c r="AA5" s="68">
        <f>IF(C5&gt;4,1,0)</f>
        <v>0</v>
      </c>
      <c r="AB5" s="68">
        <f>IF(E5&gt;4,1,0)</f>
        <v>0</v>
      </c>
      <c r="AC5" s="67">
        <f>COUNTIF(G5:H5,$AC$4)+COUNTIF(J5:Q5,$AC$4)</f>
        <v>7</v>
      </c>
      <c r="AD5" s="67">
        <f>IF(AND(CO5=$AD$3,C5=$Y$4),1,0)</f>
        <v>0</v>
      </c>
      <c r="AE5" s="67">
        <f>IF(AND(CP5=$AD$3,D5=$Y$4),1,0)</f>
        <v>0</v>
      </c>
      <c r="AF5" s="67">
        <f>IF(AND(CQ5=$AD$3,E5=$Y$4),1,0)</f>
        <v>0</v>
      </c>
      <c r="AG5" s="67">
        <f>IF(AND(CR5=$AD$3,I5=$Y$4),1,0)</f>
        <v>0</v>
      </c>
      <c r="AH5" s="67">
        <f>IF(AND(CO5=$AD$3,C5=$Z$4),1,0)</f>
        <v>0</v>
      </c>
      <c r="AI5" s="67">
        <f>IF(AND(CP5=$AD$3,D5=$Z$4),1,0)</f>
        <v>0</v>
      </c>
      <c r="AJ5" s="67">
        <f>IF(AND(CQ5=$AD$3,E5=$Z$4),1,0)</f>
        <v>0</v>
      </c>
      <c r="AK5" s="67">
        <f>IF(AND(CR5=$AD$3,I5=$Z$4),1,0)</f>
        <v>0</v>
      </c>
      <c r="AL5" s="67">
        <f>COUNTIF(F5:H5,$AL$4)+COUNTIF(J5:Q5,$AL$4)</f>
        <v>1</v>
      </c>
      <c r="AM5" s="68">
        <f>COUNTIF(C5:Q5,$AM$4)+SUM(AP5:AS5)</f>
        <v>6</v>
      </c>
      <c r="AN5" s="68">
        <f>COUNTIF(C5:G5,$AM$4)+SUM(AP5:AR5)</f>
        <v>3</v>
      </c>
      <c r="AO5" s="67">
        <f>IF(AND(BQ5=1,SUM(BR5:BY5)=0),1,0)</f>
        <v>0</v>
      </c>
      <c r="AP5" s="67">
        <f>IF(AND(CO5=$AD$3,C5=$V$4),1,0)</f>
        <v>1</v>
      </c>
      <c r="AQ5" s="67">
        <f>IF(AND(CP5=$AD$3,D5=$V$4),1,0)</f>
        <v>1</v>
      </c>
      <c r="AR5" s="67">
        <f>IF(AND(CQ5=$AD$3,E5=$V$4),1,0)</f>
        <v>0</v>
      </c>
      <c r="AS5" s="67">
        <f>IF(AND(CR5=$AD$3,I5=$V$4),1,0)</f>
        <v>0</v>
      </c>
      <c r="AT5" s="68">
        <f>COUNTIF(C5:F5,$AT$4)-SUM(AD5:AG5)</f>
        <v>0</v>
      </c>
      <c r="AU5" s="68">
        <f>COUNTIF(C5:F5,$AU$4)-SUM(AD5:AF5)</f>
        <v>0</v>
      </c>
      <c r="AV5" s="67">
        <f>COUNTIF(CO5:CR5,$AV$4)</f>
        <v>2</v>
      </c>
      <c r="AW5" s="67">
        <f>IF(AND(CO5=$AD$3,C5&lt;5),1,0)</f>
        <v>1</v>
      </c>
      <c r="AX5" s="67">
        <f>IF(AND(CP5=$AD$3,D5&lt;5),1,0)</f>
        <v>1</v>
      </c>
      <c r="AY5" s="67">
        <f>IF(AND(CQ5=$AD$3,E5&lt;5),1,0)</f>
        <v>0</v>
      </c>
      <c r="AZ5" s="67">
        <f>IF(AND(CR5=$AD$3,I5&lt;5),1,0)</f>
        <v>0</v>
      </c>
      <c r="BA5" s="67">
        <f>IF(AND(CO5=$AD$3,C5&lt;4),1,0)</f>
        <v>0</v>
      </c>
      <c r="BB5" s="67">
        <f>IF(AND(CP5=$AD$3,D5&lt;4),1,0)</f>
        <v>0</v>
      </c>
      <c r="BC5" s="67">
        <f>IF(AND(CQ5=$AD$3,E5&lt;4),1,0)</f>
        <v>0</v>
      </c>
      <c r="BD5" s="67">
        <f>IF(AND(CR5=$AD$3,I5&lt;4),1,0)</f>
        <v>0</v>
      </c>
      <c r="BE5" s="67">
        <f>IF(AND(CO5=$AD$3,C5&lt;3),1,0)</f>
        <v>0</v>
      </c>
      <c r="BF5" s="67">
        <f>IF(AND(CP5=$AD$3,D5&lt;3),1,0)</f>
        <v>0</v>
      </c>
      <c r="BG5" s="67">
        <f>IF(AND(CQ5=$AD$3,E5&lt;3),1,0)</f>
        <v>0</v>
      </c>
      <c r="BH5" s="67">
        <f>IF(AND(CR5=$AD$3,I5&lt;3),1,0)</f>
        <v>0</v>
      </c>
      <c r="BI5" s="67">
        <f>IF(AND(CO5=$AD$3,C5=4),1,0)</f>
        <v>1</v>
      </c>
      <c r="BJ5" s="67">
        <f>IF(AND(CP5=$AD$3,D5=4),1,0)</f>
        <v>1</v>
      </c>
      <c r="BK5" s="67">
        <f>IF(AND(CQ5=$AD$3,E5=4),1,0)</f>
        <v>0</v>
      </c>
      <c r="BL5" s="67">
        <f>IF(AND(CR5=$AD$3,I5=4),1,0)</f>
        <v>0</v>
      </c>
      <c r="BM5" s="67">
        <f>IF(AND(CO5=$AD$3,C5=5),1,0)</f>
        <v>0</v>
      </c>
      <c r="BN5" s="67">
        <f>IF(AND(CP5=$AD$3,D5=5),1,0)</f>
        <v>0</v>
      </c>
      <c r="BO5" s="67">
        <f>IF(AND(CQ5=$AD$3,E5=5),1,0)</f>
        <v>0</v>
      </c>
      <c r="BP5" s="67">
        <f>IF(AND(CR5=$AD$3,I5=5),1,0)</f>
        <v>0</v>
      </c>
      <c r="BQ5" s="67">
        <f>COUNTIF(CO5:CR5,$BQ$4)</f>
        <v>2</v>
      </c>
      <c r="BR5" s="67">
        <f>IF(AND(CO5=$BV$3,C5=4),1,0)</f>
        <v>0</v>
      </c>
      <c r="BS5" s="67">
        <f>IF(AND(CP5=$BV$3,D5=4),1,0)</f>
        <v>0</v>
      </c>
      <c r="BT5" s="67">
        <f>IF(AND(CQ5=$BV$3,E5=4),1,0)</f>
        <v>0</v>
      </c>
      <c r="BU5" s="67">
        <f>IF(AND(CR5=$BV$3,I5=4),1,0)</f>
        <v>0</v>
      </c>
      <c r="BV5" s="67">
        <f>IF(AND(CO5=$BV$3,C5&lt;4),1,0)</f>
        <v>0</v>
      </c>
      <c r="BW5" s="67">
        <f>IF(AND(CP5=$BV$3,D5&lt;4),1,0)</f>
        <v>0</v>
      </c>
      <c r="BX5" s="67">
        <f>IF(AND(CQ5=$BV$3,E5&lt;4),1,0)</f>
        <v>1</v>
      </c>
      <c r="BY5" s="67">
        <f>IF(AND(CR5=$BV$3,I5&lt;4),1,0)</f>
        <v>1</v>
      </c>
      <c r="BZ5" s="67">
        <f>IF(AND(CO5=$BV$3,C5=1),1,0)</f>
        <v>0</v>
      </c>
      <c r="CA5" s="67">
        <f>IF(AND(CP5=$BV$3,D5=1),1,0)</f>
        <v>0</v>
      </c>
      <c r="CB5" s="67">
        <f>IF(AND(CQ5=$BV$3,E5=1),1,0)</f>
        <v>0</v>
      </c>
      <c r="CC5" s="67">
        <f>IF(AND(CR5=$BV$3,I5=1),1,0)</f>
        <v>0</v>
      </c>
      <c r="CD5" s="67">
        <f>IF(AND(CO5=$BV$3,C5&lt;3),1,0)</f>
        <v>0</v>
      </c>
      <c r="CE5" s="67">
        <f>IF(AND(CP5=$BV$3,D5&lt;3),1,0)</f>
        <v>0</v>
      </c>
      <c r="CF5" s="67">
        <f>IF(AND(CQ5=$BV$3,E5&lt;3),1,0)</f>
        <v>0</v>
      </c>
      <c r="CG5" s="69">
        <f>IF(AND(CR5=$BV$3,I5&lt;3),1,0)</f>
        <v>0</v>
      </c>
      <c r="CH5" s="70">
        <f>IF(B5="","",IF(OR(AV5&lt;2,SUM(CJ5:CL5)&lt;2),$DE$2,ROUNDDOWN((SUM(F5:H5,J5:Q5)-CI5)/9,1)))</f>
        <v>4.0999999999999996</v>
      </c>
      <c r="CI5" s="87">
        <f>IF(CJ5=2,6,IF(AND(CJ5=1,CK5&gt;0),5,IF(AND(CJ5=0,CK5=2),4,IF(AND(CJ5=0,CK5=1,CL5&gt;0),3,IF(AND(CJ5=0,CK5=0,CL5=2),2,0)))))</f>
        <v>6</v>
      </c>
      <c r="CJ5" s="71">
        <f>IF((COUNTIF(G5:H5,$CJ$4)+COUNTIF(J5:R5,$CJ$4))&gt;2,2,COUNTIF(G5:H5,$CJ$4)+COUNTIF(J5:R5,$CJ$4))</f>
        <v>2</v>
      </c>
      <c r="CK5" s="67">
        <f>IF((COUNTIF(G5:H5,$CK$4)+COUNTIF(J5:R5,$CK$4))&gt;2,2,COUNTIF(G5:H5,$CK$4)+COUNTIF(J5:R5,$CK$4))</f>
        <v>0</v>
      </c>
      <c r="CL5" s="67">
        <f>IF((COUNTIF(G5:H5,$CL$4)+COUNTIF(J5:R5,$CL$4))&gt;2,2,COUNTIF(G5:H5,$CL$4)+COUNTIF(J5:R5,$CL$4))</f>
        <v>0</v>
      </c>
      <c r="CM5" s="69">
        <f>IF(CK5=2,4,IF(AND(CK5=1,CL5&gt;0),3,IF(AND(CK5=0,CL5=2),2,0)))</f>
        <v>0</v>
      </c>
      <c r="CN5" s="72" t="str">
        <f>IF(B5="","",IF(OR(AV5&lt;3,SUM(CK5:CL5)&lt;2),$DE$2,ROUNDDOWN((SUM(F5:H5,J5:Q5)-CM5)/9,1)))</f>
        <v>ne</v>
      </c>
      <c r="CO5" s="92" t="s">
        <v>30</v>
      </c>
      <c r="CP5" s="93" t="s">
        <v>30</v>
      </c>
      <c r="CQ5" s="93" t="s">
        <v>25</v>
      </c>
      <c r="CR5" s="93" t="s">
        <v>25</v>
      </c>
      <c r="CS5" s="75">
        <f>IF(B5="","",Z5)</f>
        <v>0</v>
      </c>
      <c r="CT5" s="75">
        <f>IF(B5="","",IF(CO5=$AD$3,AH5,AA5))</f>
        <v>0</v>
      </c>
      <c r="CU5" s="75">
        <f>IF(B5="","",IF(CQ5=$AD$3,AJ5,AB5))</f>
        <v>0</v>
      </c>
      <c r="CV5" s="75">
        <f>IF(B5="","",Y5+Z5)</f>
        <v>1</v>
      </c>
      <c r="CW5" s="76" t="str">
        <f>IF(B5="","",IF(CS5&gt;0,$CL$3,IF(CT5+CU5&gt;1,$CL$3,IF(CV5&gt;2,$CL$3,$CL$2))))</f>
        <v>v</v>
      </c>
      <c r="CX5" s="77"/>
      <c r="CY5" s="73" t="str">
        <f>IF(B5="","",IF(Y5+Z5=0,$CZ$2,$DE$2))</f>
        <v>ne</v>
      </c>
      <c r="CZ5" s="74" t="str">
        <f>IF(B5="","",IF(OR(Z5&gt;0,Y5&gt;2,CT5+CU5=2),$DE$2,IF(AND(Y5&gt;0,AN5&lt;AT5),$DE$2,$CZ$2)))</f>
        <v>e</v>
      </c>
      <c r="DA5" s="74" t="str">
        <f>IF(B5="","",IF(AND(SUM(BM5:BP5)&gt;0,SUM(BR5:BU5)&gt;0),$DE$2,IF(OR(AND(AV5&gt;1,SUM(AW5:AZ5)&gt;1),AND(AV5&gt;1,SUM(BM5:BP5)=1,OR(SUM(CD5:CG5)&gt;0,F5&lt;4))),$CZ$2,$DE$2)))</f>
        <v>e</v>
      </c>
      <c r="DB5" s="78" t="str">
        <f>IF(B5="","",IF(AO5=1,$DE$2,IF(OR(OR(AND(BQ5=2,SUM(BV5:BY5)=2),AND(BQ5=2,SUM(BV5:BY5)=1,SUM(AW5:AZ5)=2,OR(SUM(CD5:CG5)=1,SUM(BA5:BD5)&gt;0,F5&lt;4))),OR(AND(BQ5=1,SUM(BV5:BY5)=1,SUM(AW5:AZ5)=3),AND(BQ5=1,SUM(BV5:BY5)&lt;=1,SUM(AW5:AZ5)&lt;=3,OR(SUM(BA5:BD5)&gt;0,F5&lt;4))),OR(AND(BQ5=0,SUM(AW5:AZ5)=4),AND(BQ5=0,SUM(BM5:BP5)=1,OR(SUM(BA5:BD5)&gt;0,F5&lt;4)))),$CZ$2,$DE$2)))</f>
        <v>e</v>
      </c>
      <c r="DC5" s="78" t="str">
        <f>IF(B5="","",IF(SUM(CJ5:CL5)&gt;1,$CZ$2,$DE$2))</f>
        <v>e</v>
      </c>
      <c r="DD5" s="74" t="str">
        <f>IF(B5="","",IF(AND(X5&gt;0,AL5&gt;2),$DE$2,IF(CH5&lt;=4,$CZ$2,$DE$2)))</f>
        <v>ne</v>
      </c>
      <c r="DE5" s="74" t="str">
        <f>IF(B5="","",IF(SUM(BM5:BP5)&gt;0,$DE$2,IF(OR(OR(AND(AV5=3,SUM(BA5:BD5)=3),AND(AV5=3,SUM(BI5:BL5)=1,SUM(CD5:CG5)=1,OR(SUM(BE5:BH5)&gt;0,F5&lt;3))),OR(AND(AV5=4,SUM(BA5:BD5)=4),AND(AV5=4,SUM(BI5:BL5)=1,OR(SUM(BE5:BH5)&gt;0,F5&lt;3)))),$CZ$2,$DE$2)))</f>
        <v>ne</v>
      </c>
      <c r="DF5" s="74" t="str">
        <f>IF(B5="","",IF(OR(AND(BQ5&lt;2,SUM(CD5:CG5)=1),AND(BQ5&lt;2,SUM(CD5:CG5)=0,OR(F5&lt;3,SUM(BE5:BH5)&gt;0),SUM(BA5:BD5)&gt;2),SUM(BA5:BD5)=4),$CZ$2,$DE$2))</f>
        <v>ne</v>
      </c>
      <c r="DG5" s="74" t="str">
        <f>IF(B5="","",IF(SUM(CK5:CL5)&gt;1,$CZ$2,$DE$2))</f>
        <v>ne</v>
      </c>
      <c r="DH5" s="74" t="str">
        <f>IF(B5="","",IF(OR(X5&gt;0,W5&gt;1),$DE$2,IF(CN5&lt;=3,$CZ$2,$DE$2)))</f>
        <v>ne</v>
      </c>
      <c r="DI5" s="79" t="str">
        <f>IF(B5="","",IF(AND(DE5=$CZ$2,DF5=$CZ$2,DG5=$CZ$2,DH5=$CZ$2),$DE$3,IF(AND(DA5=$CZ$2,DB5=$CZ$2,DD5=$CZ$2),$DA$3,IF(OR(CY5=$CZ$2,CZ5=$CZ$2),$CY$3,$CY$2))))</f>
        <v>EBR</v>
      </c>
      <c r="EA5" s="1">
        <v>5</v>
      </c>
    </row>
    <row r="6" spans="1:132" ht="17.100000000000001" customHeight="1" x14ac:dyDescent="0.25">
      <c r="C6" s="47"/>
      <c r="D6" s="47"/>
      <c r="CK6" s="4"/>
      <c r="EA6" s="1">
        <v>6</v>
      </c>
    </row>
    <row r="7" spans="1:132" ht="17.100000000000001" customHeight="1" x14ac:dyDescent="0.25">
      <c r="C7" s="47"/>
      <c r="D7" s="47"/>
      <c r="CK7" s="4"/>
    </row>
    <row r="8" spans="1:132" ht="17.100000000000001" customHeight="1" x14ac:dyDescent="0.25">
      <c r="C8" s="47"/>
      <c r="D8" s="47"/>
      <c r="CK8" s="4"/>
    </row>
    <row r="9" spans="1:132" ht="17.100000000000001" customHeight="1" x14ac:dyDescent="0.3">
      <c r="C9" s="97" t="s">
        <v>76</v>
      </c>
      <c r="D9" s="47"/>
      <c r="CK9" s="4"/>
    </row>
    <row r="10" spans="1:132" ht="17.100000000000001" customHeight="1" x14ac:dyDescent="0.3">
      <c r="C10" s="98" t="s">
        <v>81</v>
      </c>
      <c r="D10" s="47"/>
      <c r="CK10" s="4"/>
    </row>
    <row r="11" spans="1:132" ht="17.100000000000001" customHeight="1" x14ac:dyDescent="0.25">
      <c r="C11" s="99" t="s">
        <v>78</v>
      </c>
      <c r="D11" s="47"/>
      <c r="CK11" s="4"/>
      <c r="CY11" s="100" t="s">
        <v>82</v>
      </c>
    </row>
    <row r="12" spans="1:132" ht="17.100000000000001" customHeight="1" x14ac:dyDescent="0.25">
      <c r="C12" s="99" t="s">
        <v>80</v>
      </c>
      <c r="D12" s="47"/>
      <c r="CK12" s="4"/>
      <c r="CY12" s="100" t="s">
        <v>83</v>
      </c>
    </row>
    <row r="13" spans="1:132" ht="17.100000000000001" customHeight="1" x14ac:dyDescent="0.25">
      <c r="C13" s="47"/>
      <c r="D13" s="47"/>
      <c r="CK13" s="4"/>
      <c r="CY13" s="100" t="s">
        <v>84</v>
      </c>
    </row>
    <row r="14" spans="1:132" ht="17.100000000000001" customHeight="1" x14ac:dyDescent="0.25">
      <c r="C14" s="47"/>
      <c r="D14" s="47"/>
      <c r="CK14" s="4"/>
      <c r="CY14" s="100" t="s">
        <v>85</v>
      </c>
    </row>
    <row r="15" spans="1:132" ht="17.100000000000001" customHeight="1" x14ac:dyDescent="0.25">
      <c r="C15" s="47"/>
      <c r="D15" s="47"/>
      <c r="CK15" s="4"/>
    </row>
    <row r="16" spans="1:132" ht="17.100000000000001" customHeight="1" x14ac:dyDescent="0.25">
      <c r="C16" s="47"/>
      <c r="D16" s="47"/>
      <c r="CK16" s="4"/>
      <c r="DF16" s="52"/>
    </row>
    <row r="17" spans="3:115" ht="17.100000000000001" customHeight="1" x14ac:dyDescent="0.25">
      <c r="C17" s="47"/>
      <c r="D17" s="47"/>
      <c r="CK17" s="4"/>
    </row>
    <row r="18" spans="3:115" ht="17.100000000000001" customHeight="1" x14ac:dyDescent="0.25">
      <c r="C18" s="47"/>
      <c r="D18" s="47"/>
      <c r="CK18" s="4"/>
    </row>
    <row r="19" spans="3:115" ht="17.100000000000001" customHeight="1" x14ac:dyDescent="0.25">
      <c r="C19" s="47"/>
      <c r="D19" s="47"/>
      <c r="CK19" s="4"/>
    </row>
    <row r="20" spans="3:115" ht="17.100000000000001" customHeight="1" x14ac:dyDescent="0.25">
      <c r="C20" s="47"/>
      <c r="D20" s="47"/>
      <c r="CK20" s="4"/>
      <c r="DK20" s="81"/>
    </row>
    <row r="21" spans="3:115" ht="17.100000000000001" customHeight="1" x14ac:dyDescent="0.25">
      <c r="C21" s="47"/>
      <c r="D21" s="47"/>
      <c r="CK21" s="4"/>
    </row>
    <row r="22" spans="3:115" ht="17.100000000000001" customHeight="1" x14ac:dyDescent="0.25">
      <c r="C22" s="47"/>
      <c r="D22" s="47"/>
      <c r="CK22" s="4"/>
    </row>
    <row r="23" spans="3:115" ht="17.100000000000001" customHeight="1" x14ac:dyDescent="0.25">
      <c r="C23" s="47"/>
      <c r="D23" s="47"/>
      <c r="CK23" s="4"/>
    </row>
    <row r="24" spans="3:115" ht="17.100000000000001" customHeight="1" x14ac:dyDescent="0.25">
      <c r="C24" s="47"/>
      <c r="D24" s="47"/>
      <c r="CK24" s="4"/>
    </row>
    <row r="25" spans="3:115" ht="17.100000000000001" customHeight="1" x14ac:dyDescent="0.25">
      <c r="C25" s="47"/>
      <c r="D25" s="47"/>
      <c r="CK25" s="4"/>
    </row>
    <row r="26" spans="3:115" ht="17.100000000000001" customHeight="1" x14ac:dyDescent="0.25">
      <c r="C26" s="47"/>
      <c r="D26" s="47"/>
      <c r="CK26" s="4"/>
    </row>
    <row r="27" spans="3:115" ht="17.100000000000001" customHeight="1" x14ac:dyDescent="0.25">
      <c r="C27" s="47"/>
      <c r="D27" s="47"/>
      <c r="CK27" s="4"/>
    </row>
    <row r="28" spans="3:115" ht="17.100000000000001" customHeight="1" x14ac:dyDescent="0.25">
      <c r="C28" s="47"/>
      <c r="D28" s="47"/>
      <c r="CK28" s="4"/>
    </row>
    <row r="29" spans="3:115" ht="17.100000000000001" customHeight="1" x14ac:dyDescent="0.25">
      <c r="C29" s="47"/>
      <c r="D29" s="47"/>
      <c r="CK29" s="4"/>
      <c r="DG29" s="45"/>
    </row>
    <row r="30" spans="3:115" ht="17.100000000000001" customHeight="1" x14ac:dyDescent="0.25">
      <c r="C30" s="47"/>
      <c r="D30" s="47"/>
      <c r="CK30" s="4"/>
      <c r="DG30" s="46"/>
    </row>
    <row r="31" spans="3:115" ht="17.100000000000001" customHeight="1" x14ac:dyDescent="0.25">
      <c r="C31" s="47"/>
      <c r="D31" s="47"/>
      <c r="CK31" s="4"/>
      <c r="DG31" s="46"/>
      <c r="DK31" s="82"/>
    </row>
    <row r="32" spans="3:115" ht="17.100000000000001" customHeight="1" x14ac:dyDescent="0.25">
      <c r="C32" s="47"/>
      <c r="D32" s="47"/>
      <c r="CK32" s="4"/>
      <c r="DG32" s="46"/>
      <c r="DK32" s="81"/>
    </row>
    <row r="33" spans="3:115" ht="17.100000000000001" customHeight="1" x14ac:dyDescent="0.25">
      <c r="C33" s="47"/>
      <c r="D33" s="47"/>
      <c r="CK33" s="4"/>
      <c r="DK33" s="83"/>
    </row>
    <row r="34" spans="3:115" ht="17.100000000000001" customHeight="1" x14ac:dyDescent="0.25">
      <c r="C34" s="47"/>
      <c r="D34" s="47"/>
      <c r="CK34" s="4"/>
      <c r="DG34" s="45"/>
    </row>
    <row r="35" spans="3:115" x14ac:dyDescent="0.25">
      <c r="C35" s="47"/>
      <c r="D35" s="47"/>
      <c r="CK35" s="4"/>
      <c r="DK35" s="45"/>
    </row>
    <row r="36" spans="3:115" x14ac:dyDescent="0.25">
      <c r="C36" s="47"/>
      <c r="D36" s="47"/>
      <c r="CK36" s="4"/>
      <c r="DG36" s="45"/>
    </row>
    <row r="37" spans="3:115" x14ac:dyDescent="0.25">
      <c r="C37" s="47"/>
      <c r="D37" s="47"/>
      <c r="DK37" s="1" t="s">
        <v>79</v>
      </c>
    </row>
    <row r="38" spans="3:115" x14ac:dyDescent="0.25">
      <c r="C38" s="47"/>
      <c r="D38" s="47"/>
      <c r="DG38" s="45"/>
    </row>
    <row r="39" spans="3:115" x14ac:dyDescent="0.25">
      <c r="C39" s="47"/>
      <c r="D39" s="47"/>
      <c r="DG39" s="46"/>
    </row>
    <row r="40" spans="3:115" x14ac:dyDescent="0.25">
      <c r="C40" s="47"/>
      <c r="D40" s="47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DG40" s="46"/>
    </row>
    <row r="41" spans="3:115" x14ac:dyDescent="0.25">
      <c r="C41" s="47"/>
      <c r="D41" s="47"/>
      <c r="DG41" s="46"/>
    </row>
    <row r="42" spans="3:115" x14ac:dyDescent="0.25">
      <c r="C42" s="47"/>
      <c r="D42" s="47"/>
      <c r="DG42" s="46"/>
    </row>
    <row r="43" spans="3:115" x14ac:dyDescent="0.25">
      <c r="C43" s="47"/>
      <c r="D43" s="47"/>
      <c r="DG43" s="46"/>
    </row>
    <row r="44" spans="3:115" x14ac:dyDescent="0.25">
      <c r="DG44" s="46"/>
    </row>
    <row r="49" spans="111:111" x14ac:dyDescent="0.25">
      <c r="DG49" s="46"/>
    </row>
    <row r="50" spans="111:111" x14ac:dyDescent="0.25">
      <c r="DG50" s="46"/>
    </row>
    <row r="51" spans="111:111" x14ac:dyDescent="0.25">
      <c r="DG51" s="46"/>
    </row>
    <row r="52" spans="111:111" x14ac:dyDescent="0.25">
      <c r="DG52" s="46"/>
    </row>
    <row r="53" spans="111:111" x14ac:dyDescent="0.25">
      <c r="DG53" s="46"/>
    </row>
    <row r="54" spans="111:111" x14ac:dyDescent="0.25">
      <c r="DG54" s="46"/>
    </row>
    <row r="55" spans="111:111" x14ac:dyDescent="0.25">
      <c r="DG55" s="46"/>
    </row>
    <row r="56" spans="111:111" x14ac:dyDescent="0.25">
      <c r="DG56" s="46"/>
    </row>
  </sheetData>
  <sheetProtection password="9D5D" sheet="1" objects="1" scenarios="1" selectLockedCells="1"/>
  <phoneticPr fontId="0" type="noConversion"/>
  <conditionalFormatting sqref="C5:E5">
    <cfRule type="cellIs" dxfId="17" priority="1" stopIfTrue="1" operator="between">
      <formula>5</formula>
      <formula>6</formula>
    </cfRule>
    <cfRule type="expression" dxfId="16" priority="2" stopIfTrue="1">
      <formula>CL5="B"</formula>
    </cfRule>
    <cfRule type="expression" dxfId="15" priority="3" stopIfTrue="1">
      <formula>CL5="A"</formula>
    </cfRule>
  </conditionalFormatting>
  <conditionalFormatting sqref="G4">
    <cfRule type="cellIs" dxfId="14" priority="4" stopIfTrue="1" operator="equal">
      <formula>$AP$4</formula>
    </cfRule>
  </conditionalFormatting>
  <conditionalFormatting sqref="H4">
    <cfRule type="cellIs" dxfId="13" priority="5" stopIfTrue="1" operator="equal">
      <formula>$AQ$4</formula>
    </cfRule>
  </conditionalFormatting>
  <conditionalFormatting sqref="I4">
    <cfRule type="cellIs" dxfId="12" priority="6" stopIfTrue="1" operator="equal">
      <formula>$AR$4</formula>
    </cfRule>
  </conditionalFormatting>
  <conditionalFormatting sqref="L4">
    <cfRule type="cellIs" dxfId="11" priority="7" stopIfTrue="1" operator="equal">
      <formula>$AS$4</formula>
    </cfRule>
  </conditionalFormatting>
  <conditionalFormatting sqref="M4">
    <cfRule type="cellIs" dxfId="10" priority="8" stopIfTrue="1" operator="equal">
      <formula>$AT$4</formula>
    </cfRule>
  </conditionalFormatting>
  <conditionalFormatting sqref="O4">
    <cfRule type="cellIs" dxfId="9" priority="9" stopIfTrue="1" operator="equal">
      <formula>$AU$4</formula>
    </cfRule>
  </conditionalFormatting>
  <conditionalFormatting sqref="P4">
    <cfRule type="cellIs" dxfId="8" priority="10" stopIfTrue="1" operator="equal">
      <formula>$AV$4</formula>
    </cfRule>
  </conditionalFormatting>
  <conditionalFormatting sqref="F5:R5">
    <cfRule type="cellIs" dxfId="7" priority="11" stopIfTrue="1" operator="between">
      <formula>5</formula>
      <formula>6</formula>
    </cfRule>
  </conditionalFormatting>
  <conditionalFormatting sqref="J4">
    <cfRule type="cellIs" dxfId="6" priority="12" stopIfTrue="1" operator="equal">
      <formula>$AW$4</formula>
    </cfRule>
  </conditionalFormatting>
  <conditionalFormatting sqref="DI5">
    <cfRule type="cellIs" dxfId="5" priority="13" stopIfTrue="1" operator="equal">
      <formula>$DE$3</formula>
    </cfRule>
    <cfRule type="cellIs" dxfId="4" priority="14" stopIfTrue="1" operator="equal">
      <formula>$DA$3</formula>
    </cfRule>
    <cfRule type="cellIs" dxfId="3" priority="15" stopIfTrue="1" operator="equal">
      <formula>$CY$3</formula>
    </cfRule>
  </conditionalFormatting>
  <conditionalFormatting sqref="CW5">
    <cfRule type="cellIs" dxfId="2" priority="16" stopIfTrue="1" operator="equal">
      <formula>$CO$2</formula>
    </cfRule>
    <cfRule type="cellIs" dxfId="1" priority="17" stopIfTrue="1" operator="equal">
      <formula>$CS$2</formula>
    </cfRule>
  </conditionalFormatting>
  <conditionalFormatting sqref="CO5:CR5">
    <cfRule type="cellIs" dxfId="0" priority="18" stopIfTrue="1" operator="equal">
      <formula>"A"</formula>
    </cfRule>
  </conditionalFormatting>
  <dataValidations count="3">
    <dataValidation type="list" allowBlank="1" showErrorMessage="1" error="nur 1 bis 6" sqref="C5:Q5">
      <formula1>$EA$1:$EA$6</formula1>
    </dataValidation>
    <dataValidation type="list" allowBlank="1" showErrorMessage="1" error="nur A oder B" sqref="CL5:CM5 CO5:CR5">
      <formula1>$EB$1:$EB$2</formula1>
    </dataValidation>
    <dataValidation allowBlank="1" showErrorMessage="1" error="nur A oder B" sqref="CN5"/>
  </dataValidations>
  <pageMargins left="0.2" right="0" top="0.24" bottom="0" header="0" footer="0"/>
  <pageSetup paperSize="9" scale="37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B1:AA28"/>
  <sheetViews>
    <sheetView showGridLines="0" workbookViewId="0">
      <selection activeCell="E20" sqref="E20"/>
    </sheetView>
  </sheetViews>
  <sheetFormatPr baseColWidth="10" defaultRowHeight="12.75" x14ac:dyDescent="0.2"/>
  <cols>
    <col min="1" max="1" width="4.83203125" customWidth="1"/>
    <col min="2" max="2" width="17.1640625" customWidth="1"/>
    <col min="4" max="4" width="4.83203125" customWidth="1"/>
    <col min="5" max="5" width="6.83203125" customWidth="1"/>
    <col min="6" max="6" width="11.5" customWidth="1"/>
    <col min="7" max="7" width="6.33203125" customWidth="1"/>
    <col min="8" max="8" width="9.83203125" customWidth="1"/>
    <col min="9" max="9" width="6.33203125" customWidth="1"/>
    <col min="11" max="11" width="4.83203125" customWidth="1"/>
    <col min="12" max="12" width="6.83203125" customWidth="1"/>
    <col min="13" max="13" width="13.83203125" customWidth="1"/>
    <col min="15" max="15" width="5.6640625" customWidth="1"/>
    <col min="16" max="16" width="4.83203125" customWidth="1"/>
    <col min="17" max="17" width="6.83203125" customWidth="1"/>
    <col min="27" max="27" width="0" hidden="1" customWidth="1"/>
  </cols>
  <sheetData>
    <row r="1" spans="2:27" ht="18.75" x14ac:dyDescent="0.3">
      <c r="B1" s="53" t="s">
        <v>57</v>
      </c>
      <c r="AA1">
        <v>1</v>
      </c>
    </row>
    <row r="2" spans="2:27" ht="11.25" customHeight="1" x14ac:dyDescent="0.3">
      <c r="B2" s="53"/>
      <c r="AA2">
        <v>2</v>
      </c>
    </row>
    <row r="3" spans="2:27" ht="15.75" x14ac:dyDescent="0.25">
      <c r="B3" s="54" t="s">
        <v>70</v>
      </c>
      <c r="H3" s="54" t="s">
        <v>71</v>
      </c>
      <c r="N3" s="54" t="s">
        <v>87</v>
      </c>
      <c r="AA3">
        <v>3</v>
      </c>
    </row>
    <row r="4" spans="2:27" x14ac:dyDescent="0.2">
      <c r="AA4">
        <v>4</v>
      </c>
    </row>
    <row r="5" spans="2:27" ht="15.75" x14ac:dyDescent="0.25">
      <c r="C5" s="55" t="s">
        <v>59</v>
      </c>
      <c r="E5" s="56">
        <v>5</v>
      </c>
      <c r="J5" s="55" t="s">
        <v>59</v>
      </c>
      <c r="L5" s="56">
        <v>5</v>
      </c>
      <c r="O5" s="55" t="s">
        <v>59</v>
      </c>
      <c r="Q5" s="56">
        <v>5</v>
      </c>
      <c r="AA5">
        <v>5</v>
      </c>
    </row>
    <row r="6" spans="2:27" ht="15.75" x14ac:dyDescent="0.25">
      <c r="C6" s="55" t="s">
        <v>60</v>
      </c>
      <c r="E6" s="56">
        <v>3</v>
      </c>
      <c r="J6" s="55" t="s">
        <v>61</v>
      </c>
      <c r="L6" s="56">
        <v>4</v>
      </c>
      <c r="O6" s="55" t="s">
        <v>88</v>
      </c>
      <c r="Q6" s="56">
        <v>2</v>
      </c>
      <c r="AA6">
        <v>6</v>
      </c>
    </row>
    <row r="7" spans="2:27" ht="15.75" x14ac:dyDescent="0.25">
      <c r="C7" s="4"/>
      <c r="E7" s="1"/>
      <c r="J7" s="55" t="s">
        <v>62</v>
      </c>
      <c r="L7" s="56">
        <v>3</v>
      </c>
      <c r="O7" s="4"/>
      <c r="Q7" s="1"/>
    </row>
    <row r="8" spans="2:27" x14ac:dyDescent="0.2">
      <c r="J8" s="57"/>
    </row>
    <row r="9" spans="2:27" ht="15.75" x14ac:dyDescent="0.25">
      <c r="C9" s="4" t="s">
        <v>63</v>
      </c>
      <c r="E9" s="58">
        <f>IF(OR(E5="",E6=""),"",E5*0.6+E6*0.4)</f>
        <v>4.2</v>
      </c>
      <c r="J9" s="4" t="s">
        <v>72</v>
      </c>
      <c r="L9" s="58">
        <f>IF(OR(L5="",L6="",L7=""),"",L5*0.6+L6*0.2+L7*0.2)</f>
        <v>4.4000000000000004</v>
      </c>
      <c r="O9" s="4" t="s">
        <v>73</v>
      </c>
      <c r="Q9" s="58">
        <f>IF(OR(Q5="",Q6=""),"",Q5*0.8+Q6*0.2)</f>
        <v>4.4000000000000004</v>
      </c>
    </row>
    <row r="10" spans="2:27" x14ac:dyDescent="0.2">
      <c r="E10" s="59"/>
      <c r="L10" s="59"/>
      <c r="Q10" s="59"/>
    </row>
    <row r="11" spans="2:27" ht="15.75" x14ac:dyDescent="0.25">
      <c r="C11" s="60" t="s">
        <v>65</v>
      </c>
      <c r="E11" s="61">
        <f>IF(E9="","",ROUND(E9,0))</f>
        <v>4</v>
      </c>
      <c r="J11" s="60" t="s">
        <v>65</v>
      </c>
      <c r="L11" s="62">
        <f>IF(L9="","",ROUND(L9-0.001,0))</f>
        <v>4</v>
      </c>
      <c r="O11" s="60" t="s">
        <v>65</v>
      </c>
      <c r="Q11" s="61">
        <f>IF(Q9="","",ROUND(Q9,0))</f>
        <v>4</v>
      </c>
    </row>
    <row r="15" spans="2:27" ht="15.75" x14ac:dyDescent="0.25">
      <c r="B15" s="54" t="s">
        <v>58</v>
      </c>
      <c r="J15" s="54" t="s">
        <v>66</v>
      </c>
    </row>
    <row r="17" spans="2:12" ht="15.75" x14ac:dyDescent="0.25">
      <c r="J17" s="55" t="s">
        <v>59</v>
      </c>
      <c r="L17" s="56">
        <v>4</v>
      </c>
    </row>
    <row r="18" spans="2:12" ht="15.75" x14ac:dyDescent="0.25">
      <c r="C18" s="55" t="s">
        <v>59</v>
      </c>
      <c r="E18" s="56">
        <v>3</v>
      </c>
      <c r="J18" s="55" t="s">
        <v>67</v>
      </c>
      <c r="L18" s="56">
        <v>2</v>
      </c>
    </row>
    <row r="19" spans="2:12" ht="15.75" x14ac:dyDescent="0.25">
      <c r="C19" s="55" t="s">
        <v>61</v>
      </c>
      <c r="E19" s="56">
        <v>2</v>
      </c>
      <c r="J19" s="55" t="s">
        <v>68</v>
      </c>
      <c r="L19" s="56">
        <v>3</v>
      </c>
    </row>
    <row r="20" spans="2:12" ht="15.75" x14ac:dyDescent="0.25">
      <c r="C20" s="55" t="s">
        <v>62</v>
      </c>
      <c r="E20" s="56">
        <v>2</v>
      </c>
      <c r="J20" s="55" t="s">
        <v>60</v>
      </c>
      <c r="L20" s="61">
        <f>IF(OR(L18="",L19=""),"",ROUND(L18*0.6+L19*0.4,0))</f>
        <v>2</v>
      </c>
    </row>
    <row r="21" spans="2:12" x14ac:dyDescent="0.2">
      <c r="C21" s="57"/>
      <c r="J21" s="57"/>
      <c r="L21" s="59"/>
    </row>
    <row r="22" spans="2:12" ht="15.75" x14ac:dyDescent="0.25">
      <c r="C22" s="4" t="s">
        <v>64</v>
      </c>
      <c r="E22" s="58">
        <f>IF(OR(E18="",E19="",E20=""),"",E18*0.5+E19*0.25+E20*0.25)</f>
        <v>2.5</v>
      </c>
      <c r="J22" s="4" t="s">
        <v>63</v>
      </c>
      <c r="L22" s="58">
        <f>IF(OR(L17="",L20=""),"",L17*0.6+L20*0.4)</f>
        <v>3.2</v>
      </c>
    </row>
    <row r="23" spans="2:12" x14ac:dyDescent="0.2">
      <c r="E23" s="59"/>
      <c r="L23" s="59"/>
    </row>
    <row r="24" spans="2:12" ht="15.75" x14ac:dyDescent="0.25">
      <c r="C24" s="60" t="s">
        <v>65</v>
      </c>
      <c r="E24" s="62">
        <f>IF(E22="","",ROUND(E22-0.001,0))</f>
        <v>2</v>
      </c>
      <c r="J24" s="60" t="s">
        <v>65</v>
      </c>
      <c r="L24" s="61">
        <f>IF(L22="","",ROUND(L22,0))</f>
        <v>3</v>
      </c>
    </row>
    <row r="28" spans="2:12" ht="15.75" x14ac:dyDescent="0.25">
      <c r="B28" s="63" t="s">
        <v>69</v>
      </c>
    </row>
  </sheetData>
  <sheetProtection password="9D5D" sheet="1" objects="1" scenarios="1" selectLockedCells="1"/>
  <phoneticPr fontId="31" type="noConversion"/>
  <dataValidations count="1">
    <dataValidation type="list" allowBlank="1" showErrorMessage="1" errorTitle="Note" error="Bitte nur eine gültige Note eingeben !" sqref="Q5:Q6 E5:E6 L5:L7 L17:L19 E18:E20">
      <formula1>$AA$1:$AA$6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Abschluss</vt:lpstr>
      <vt:lpstr>Abschlussnote</vt:lpstr>
    </vt:vector>
  </TitlesOfParts>
  <Company>Realschule Rangsdorf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Notenheft</dc:title>
  <dc:subject>Schulverwaltung</dc:subject>
  <dc:creator>L. Maasch</dc:creator>
  <cp:lastModifiedBy>Home</cp:lastModifiedBy>
  <cp:lastPrinted>2018-06-24T12:43:05Z</cp:lastPrinted>
  <dcterms:created xsi:type="dcterms:W3CDTF">1998-02-09T16:17:40Z</dcterms:created>
  <dcterms:modified xsi:type="dcterms:W3CDTF">2018-06-24T12:43:48Z</dcterms:modified>
</cp:coreProperties>
</file>